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700" activeTab="0"/>
  </bookViews>
  <sheets>
    <sheet name="Průběh MS 2010 - Cheviot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<sst xmlns="http://schemas.openxmlformats.org/spreadsheetml/2006/main" count="62" uniqueCount="60">
  <si>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Kód</t>
  </si>
  <si>
    <t>Č.</t>
  </si>
  <si>
    <t>Suma km</t>
  </si>
  <si>
    <t>Body</t>
  </si>
  <si>
    <t>Přímo km</t>
  </si>
  <si>
    <t>Cíl</t>
  </si>
  <si>
    <t>Průměr/km</t>
  </si>
  <si>
    <t>Team No. 526</t>
  </si>
  <si>
    <t>Jan Tojnar (CZE), Jitka Klinkerova (CZE)</t>
  </si>
  <si>
    <t xml:space="preserve">  0:07:37</t>
  </si>
  <si>
    <t xml:space="preserve">  0:12:47</t>
  </si>
  <si>
    <t xml:space="preserve"> R2</t>
  </si>
  <si>
    <t xml:space="preserve">  0:05:21</t>
  </si>
  <si>
    <t xml:space="preserve">  0:14:18</t>
  </si>
  <si>
    <t xml:space="preserve">  0:10:21</t>
  </si>
  <si>
    <t xml:space="preserve">  0:20:14</t>
  </si>
  <si>
    <t xml:space="preserve">  0:25:04</t>
  </si>
  <si>
    <t xml:space="preserve">  0:12:52</t>
  </si>
  <si>
    <t xml:space="preserve">  0:19:37</t>
  </si>
  <si>
    <t xml:space="preserve">  0:19:21</t>
  </si>
  <si>
    <t xml:space="preserve">  0:18:20</t>
  </si>
  <si>
    <t xml:space="preserve">  0:34:58</t>
  </si>
  <si>
    <t xml:space="preserve">  0:33:29</t>
  </si>
  <si>
    <t xml:space="preserve">  0:39:22</t>
  </si>
  <si>
    <t xml:space="preserve">  0:34:51</t>
  </si>
  <si>
    <t xml:space="preserve">  0:28:43</t>
  </si>
  <si>
    <t xml:space="preserve">  0:31:52</t>
  </si>
  <si>
    <t xml:space="preserve">  0:36:02</t>
  </si>
  <si>
    <t xml:space="preserve">  0:40:03</t>
  </si>
  <si>
    <t xml:space="preserve">  0:19:49</t>
  </si>
  <si>
    <t xml:space="preserve">  0:34:18</t>
  </si>
  <si>
    <t xml:space="preserve">  0:35:46</t>
  </si>
  <si>
    <t xml:space="preserve">  0:48:29</t>
  </si>
  <si>
    <t xml:space="preserve">  0:30:29</t>
  </si>
  <si>
    <t xml:space="preserve">  0:17:19</t>
  </si>
  <si>
    <t xml:space="preserve"> F1</t>
  </si>
  <si>
    <t xml:space="preserve">  0:15:42</t>
  </si>
  <si>
    <t xml:space="preserve"> D1</t>
  </si>
  <si>
    <t xml:space="preserve">  0:57:13</t>
  </si>
  <si>
    <t xml:space="preserve">  0:22:46</t>
  </si>
  <si>
    <t xml:space="preserve">  0:25:39</t>
  </si>
  <si>
    <t xml:space="preserve">  0:43:57</t>
  </si>
  <si>
    <t xml:space="preserve">  0:38:47</t>
  </si>
  <si>
    <t xml:space="preserve">  3:04:43</t>
  </si>
  <si>
    <t xml:space="preserve">  1:18:40</t>
  </si>
  <si>
    <t xml:space="preserve">  1:01:03</t>
  </si>
  <si>
    <t xml:space="preserve">  0:27:20</t>
  </si>
  <si>
    <t xml:space="preserve">  0:59:50</t>
  </si>
  <si>
    <t xml:space="preserve">  0:26:13</t>
  </si>
  <si>
    <t xml:space="preserve">  0:57:31</t>
  </si>
  <si>
    <t xml:space="preserve">  0:26:10</t>
  </si>
  <si>
    <t xml:space="preserve">  0:13:09</t>
  </si>
  <si>
    <t>Time on course  22:51:17</t>
  </si>
  <si>
    <t>Points Scored.</t>
  </si>
  <si>
    <t>No Time Penalty.</t>
  </si>
  <si>
    <t>Průběh MS 2010 - Cheviot</t>
  </si>
  <si>
    <t>Celkový čas</t>
  </si>
  <si>
    <t>Mezičas</t>
  </si>
  <si>
    <t>Postup km</t>
  </si>
  <si>
    <r>
      <t xml:space="preserve">Recognised finish time 21/11/2010 </t>
    </r>
    <r>
      <rPr>
        <b/>
        <sz val="11"/>
        <rFont val="Times New Roman"/>
        <family val="1"/>
      </rPr>
      <t>10:51:17</t>
    </r>
    <r>
      <rPr>
        <sz val="11"/>
        <rFont val="Times New Roman"/>
        <family val="0"/>
      </rPr>
      <t xml:space="preserve"> AM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</si>
</sst>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h:mm:ss;@"/>
    <numFmt numFmtId="169" formatCode="[h]:mm:ss;@"/>
    <numFmt numFmtId="170" formatCode="0.0"/>
  </numFmts>
  <fonts count="4">
    <font>
      <sz val="11"/>
      <name val="Times New Roman"/>
      <family val="0"/>
    </font>
    <font>
      <b/>
      <sz val="11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22" fontId="0" fillId="0" borderId="12" xfId="0" applyNumberFormat="1" applyBorder="1" applyAlignment="1">
      <alignment horizontal="center"/>
    </xf>
    <xf numFmtId="2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2" fontId="0" fillId="0" borderId="17" xfId="0" applyNumberFormat="1" applyBorder="1" applyAlignment="1">
      <alignment horizontal="center"/>
    </xf>
    <xf numFmtId="22" fontId="1" fillId="0" borderId="18" xfId="0" applyNumberFormat="1" applyFon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5.421875" style="0" customWidth="1"/>
    <col min="3" max="3" width="5.140625" style="0" customWidth="1"/>
    <col min="4" max="4" width="8.421875" style="0" customWidth="1"/>
    <col min="5" max="5" width="9.421875" style="0" customWidth="1"/>
    <col min="6" max="6" width="9.140625" style="0" customWidth="1"/>
    <col min="7" max="7" width="11.7109375" style="0" customWidth="1"/>
    <col min="8" max="8" width="10.421875" style="0" customWidth="1"/>
    <col min="9" max="9" width="9.7109375" style="0" customWidth="1"/>
    <col min="10" max="10" width="11.421875" style="0" customWidth="1"/>
    <col min="11" max="11" width="15.7109375" style="0" customWidth="1"/>
    <col min="12" max="12" width="11.7109375" style="0" customWidth="1"/>
  </cols>
  <sheetData>
    <row r="1" spans="1:6" ht="15">
      <c r="A1" s="1" t="s">
        <v>55</v>
      </c>
      <c r="F1" s="1" t="s">
        <v>7</v>
      </c>
    </row>
    <row r="2" ht="15">
      <c r="A2" s="1" t="s">
        <v>8</v>
      </c>
    </row>
    <row r="3" ht="15.75" thickBot="1"/>
    <row r="4" spans="1:11" ht="15.75" thickBot="1">
      <c r="A4" s="2" t="s">
        <v>1</v>
      </c>
      <c r="B4" s="3" t="s">
        <v>0</v>
      </c>
      <c r="C4" s="4" t="s">
        <v>3</v>
      </c>
      <c r="D4" s="2" t="s">
        <v>57</v>
      </c>
      <c r="E4" s="3" t="s">
        <v>4</v>
      </c>
      <c r="F4" s="3" t="s">
        <v>2</v>
      </c>
      <c r="G4" s="4" t="s">
        <v>6</v>
      </c>
      <c r="H4" s="7" t="s">
        <v>58</v>
      </c>
      <c r="I4" s="3" t="s">
        <v>2</v>
      </c>
      <c r="J4" s="13" t="s">
        <v>6</v>
      </c>
      <c r="K4" s="20" t="s">
        <v>56</v>
      </c>
    </row>
    <row r="5" spans="1:11" ht="15">
      <c r="A5" s="8">
        <v>1</v>
      </c>
      <c r="B5" s="9">
        <v>10</v>
      </c>
      <c r="C5" s="10">
        <v>10</v>
      </c>
      <c r="D5" s="21" t="s">
        <v>9</v>
      </c>
      <c r="E5" s="22">
        <v>0.658</v>
      </c>
      <c r="F5" s="22">
        <f>E5</f>
        <v>0.658</v>
      </c>
      <c r="G5" s="23">
        <f>(7+37/60)/E5</f>
        <v>11.57548125633232</v>
      </c>
      <c r="H5" s="16">
        <v>0.698</v>
      </c>
      <c r="I5" s="26">
        <f>H5</f>
        <v>0.698</v>
      </c>
      <c r="J5" s="27">
        <f>(7+37/60)/H5</f>
        <v>10.91212989493792</v>
      </c>
      <c r="K5" s="14">
        <v>40502.50528935185</v>
      </c>
    </row>
    <row r="6" spans="1:11" ht="15">
      <c r="A6" s="8">
        <v>2</v>
      </c>
      <c r="B6" s="9">
        <v>22</v>
      </c>
      <c r="C6" s="10">
        <v>20</v>
      </c>
      <c r="D6" s="8" t="s">
        <v>10</v>
      </c>
      <c r="E6" s="22">
        <v>0.809</v>
      </c>
      <c r="F6" s="22">
        <f>F5+E6</f>
        <v>1.467</v>
      </c>
      <c r="G6" s="23">
        <f>(12+47/60)/E6</f>
        <v>15.80140090646889</v>
      </c>
      <c r="H6" s="8">
        <v>1.351</v>
      </c>
      <c r="I6" s="22">
        <f>I5+H6</f>
        <v>2.049</v>
      </c>
      <c r="J6" s="23">
        <f>(12+47/60)/H6</f>
        <v>9.462126819639773</v>
      </c>
      <c r="K6" s="14">
        <v>40502.51416666667</v>
      </c>
    </row>
    <row r="7" spans="1:11" ht="15">
      <c r="A7" s="8">
        <v>3</v>
      </c>
      <c r="B7" s="9" t="s">
        <v>11</v>
      </c>
      <c r="C7" s="10">
        <v>15</v>
      </c>
      <c r="D7" s="8" t="s">
        <v>12</v>
      </c>
      <c r="E7" s="22">
        <v>0.528</v>
      </c>
      <c r="F7" s="22">
        <f aca="true" t="shared" si="0" ref="F7:F44">F6+E7</f>
        <v>1.995</v>
      </c>
      <c r="G7" s="23">
        <f>(5+21/60)/E7</f>
        <v>10.132575757575756</v>
      </c>
      <c r="H7" s="8">
        <v>0.59</v>
      </c>
      <c r="I7" s="22">
        <f aca="true" t="shared" si="1" ref="I7:I44">I6+H7</f>
        <v>2.639</v>
      </c>
      <c r="J7" s="23">
        <f>(5+21/60)/H7</f>
        <v>9.067796610169491</v>
      </c>
      <c r="K7" s="14">
        <v>40502.51788194444</v>
      </c>
    </row>
    <row r="8" spans="1:11" ht="15">
      <c r="A8" s="8">
        <v>4</v>
      </c>
      <c r="B8" s="9">
        <v>48</v>
      </c>
      <c r="C8" s="10">
        <v>40</v>
      </c>
      <c r="D8" s="8" t="s">
        <v>13</v>
      </c>
      <c r="E8" s="22">
        <v>1.158</v>
      </c>
      <c r="F8" s="22">
        <f t="shared" si="0"/>
        <v>3.153</v>
      </c>
      <c r="G8" s="23">
        <f>(14+18/60)/E8</f>
        <v>12.348877374784111</v>
      </c>
      <c r="H8" s="8">
        <v>1.273</v>
      </c>
      <c r="I8" s="22">
        <f t="shared" si="1"/>
        <v>3.912</v>
      </c>
      <c r="J8" s="23">
        <f>(14+18/60)/H8</f>
        <v>11.233307148468187</v>
      </c>
      <c r="K8" s="14">
        <v>40502.5278125</v>
      </c>
    </row>
    <row r="9" spans="1:11" ht="15">
      <c r="A9" s="8">
        <v>5</v>
      </c>
      <c r="B9" s="9">
        <v>95</v>
      </c>
      <c r="C9" s="10">
        <v>90</v>
      </c>
      <c r="D9" s="8" t="s">
        <v>14</v>
      </c>
      <c r="E9" s="22">
        <v>0.966</v>
      </c>
      <c r="F9" s="22">
        <f t="shared" si="0"/>
        <v>4.119</v>
      </c>
      <c r="G9" s="23">
        <f>(10+21/60)/E9</f>
        <v>10.714285714285714</v>
      </c>
      <c r="H9" s="8">
        <v>0.966</v>
      </c>
      <c r="I9" s="22">
        <f t="shared" si="1"/>
        <v>4.878</v>
      </c>
      <c r="J9" s="23">
        <f>(10+21/60)/H9</f>
        <v>10.714285714285714</v>
      </c>
      <c r="K9" s="14">
        <v>40502.535</v>
      </c>
    </row>
    <row r="10" spans="1:11" ht="15">
      <c r="A10" s="8">
        <v>6</v>
      </c>
      <c r="B10" s="9">
        <v>68</v>
      </c>
      <c r="C10" s="10">
        <v>60</v>
      </c>
      <c r="D10" s="8" t="s">
        <v>15</v>
      </c>
      <c r="E10" s="22">
        <v>2.08</v>
      </c>
      <c r="F10" s="22">
        <f t="shared" si="0"/>
        <v>6.199</v>
      </c>
      <c r="G10" s="23">
        <f>(20+14/60)/E10</f>
        <v>9.727564102564102</v>
      </c>
      <c r="H10" s="8">
        <v>2.461</v>
      </c>
      <c r="I10" s="22">
        <f t="shared" si="1"/>
        <v>7.339</v>
      </c>
      <c r="J10" s="23">
        <f>(20+14/60)/H10</f>
        <v>8.221590139509685</v>
      </c>
      <c r="K10" s="14">
        <v>40502.549050925925</v>
      </c>
    </row>
    <row r="11" spans="1:11" ht="15">
      <c r="A11" s="8">
        <v>7</v>
      </c>
      <c r="B11" s="9">
        <v>96</v>
      </c>
      <c r="C11" s="10">
        <v>90</v>
      </c>
      <c r="D11" s="8" t="s">
        <v>16</v>
      </c>
      <c r="E11" s="22">
        <v>1.769</v>
      </c>
      <c r="F11" s="22">
        <f t="shared" si="0"/>
        <v>7.968</v>
      </c>
      <c r="G11" s="23">
        <f>(25+4/60)/E11</f>
        <v>14.169964198228755</v>
      </c>
      <c r="H11" s="8">
        <v>2.232</v>
      </c>
      <c r="I11" s="22">
        <f t="shared" si="1"/>
        <v>9.571000000000002</v>
      </c>
      <c r="J11" s="23">
        <f>(25+4/60)/H11</f>
        <v>11.23058542413381</v>
      </c>
      <c r="K11" s="14">
        <v>40502.566458333335</v>
      </c>
    </row>
    <row r="12" spans="1:11" ht="15">
      <c r="A12" s="8">
        <v>8</v>
      </c>
      <c r="B12" s="9">
        <v>20</v>
      </c>
      <c r="C12" s="10">
        <v>20</v>
      </c>
      <c r="D12" s="8" t="s">
        <v>17</v>
      </c>
      <c r="E12" s="22">
        <v>1.343</v>
      </c>
      <c r="F12" s="22">
        <f t="shared" si="0"/>
        <v>9.311</v>
      </c>
      <c r="G12" s="23">
        <f>(12+52/60)/E12</f>
        <v>9.58054107719037</v>
      </c>
      <c r="H12" s="8">
        <v>1.577</v>
      </c>
      <c r="I12" s="22">
        <f t="shared" si="1"/>
        <v>11.148000000000001</v>
      </c>
      <c r="J12" s="23">
        <f>(12+52/60)/H12</f>
        <v>8.158951595857113</v>
      </c>
      <c r="K12" s="14">
        <v>40502.57539351852</v>
      </c>
    </row>
    <row r="13" spans="1:11" ht="15">
      <c r="A13" s="8">
        <v>9</v>
      </c>
      <c r="B13" s="9">
        <v>50</v>
      </c>
      <c r="C13" s="10">
        <v>50</v>
      </c>
      <c r="D13" s="8" t="s">
        <v>18</v>
      </c>
      <c r="E13" s="22">
        <v>1.303</v>
      </c>
      <c r="F13" s="22">
        <f t="shared" si="0"/>
        <v>10.614</v>
      </c>
      <c r="G13" s="23">
        <f>(19+37/60)/E13</f>
        <v>15.055001279099516</v>
      </c>
      <c r="H13" s="8">
        <v>1.8</v>
      </c>
      <c r="I13" s="22">
        <f t="shared" si="1"/>
        <v>12.948000000000002</v>
      </c>
      <c r="J13" s="23">
        <f>(19+37/60)/H13</f>
        <v>10.898148148148149</v>
      </c>
      <c r="K13" s="14">
        <v>40502.5890162037</v>
      </c>
    </row>
    <row r="14" spans="1:11" ht="15">
      <c r="A14" s="8">
        <v>10</v>
      </c>
      <c r="B14" s="9">
        <v>43</v>
      </c>
      <c r="C14" s="10">
        <v>40</v>
      </c>
      <c r="D14" s="8" t="s">
        <v>19</v>
      </c>
      <c r="E14" s="22">
        <v>1.731</v>
      </c>
      <c r="F14" s="22">
        <f t="shared" si="0"/>
        <v>12.345</v>
      </c>
      <c r="G14" s="23">
        <f>(19+21/60)/E14</f>
        <v>11.178509532062392</v>
      </c>
      <c r="H14" s="8">
        <v>1.84</v>
      </c>
      <c r="I14" s="22">
        <f t="shared" si="1"/>
        <v>14.788000000000002</v>
      </c>
      <c r="J14" s="23">
        <f>(19+21/60)/H14</f>
        <v>10.516304347826088</v>
      </c>
      <c r="K14" s="14">
        <v>40502.6024537037</v>
      </c>
    </row>
    <row r="15" spans="1:11" ht="15">
      <c r="A15" s="8">
        <v>11</v>
      </c>
      <c r="B15" s="9">
        <v>92</v>
      </c>
      <c r="C15" s="10">
        <v>90</v>
      </c>
      <c r="D15" s="8" t="s">
        <v>20</v>
      </c>
      <c r="E15" s="22">
        <v>1.231</v>
      </c>
      <c r="F15" s="22">
        <f t="shared" si="0"/>
        <v>13.576</v>
      </c>
      <c r="G15" s="23">
        <f>(18+20/60)/E15</f>
        <v>14.8930408881668</v>
      </c>
      <c r="H15" s="8">
        <v>1.4</v>
      </c>
      <c r="I15" s="22">
        <f t="shared" si="1"/>
        <v>16.188000000000002</v>
      </c>
      <c r="J15" s="23">
        <f>(18+20/60)/H15</f>
        <v>13.095238095238095</v>
      </c>
      <c r="K15" s="14">
        <v>40502.61518518518</v>
      </c>
    </row>
    <row r="16" spans="1:11" ht="15">
      <c r="A16" s="8">
        <v>12</v>
      </c>
      <c r="B16" s="9">
        <v>88</v>
      </c>
      <c r="C16" s="10">
        <v>80</v>
      </c>
      <c r="D16" s="8" t="s">
        <v>21</v>
      </c>
      <c r="E16" s="22">
        <v>2.493</v>
      </c>
      <c r="F16" s="22">
        <f t="shared" si="0"/>
        <v>16.069</v>
      </c>
      <c r="G16" s="23">
        <f>(34+58/60)/E16</f>
        <v>14.025939296697421</v>
      </c>
      <c r="H16" s="8">
        <v>2.946</v>
      </c>
      <c r="I16" s="22">
        <f t="shared" si="1"/>
        <v>19.134000000000004</v>
      </c>
      <c r="J16" s="23">
        <f>(34+58/60)/H16</f>
        <v>11.869201176736818</v>
      </c>
      <c r="K16" s="14">
        <v>40502.63946759259</v>
      </c>
    </row>
    <row r="17" spans="1:11" ht="15">
      <c r="A17" s="8">
        <v>13</v>
      </c>
      <c r="B17" s="9">
        <v>80</v>
      </c>
      <c r="C17" s="10">
        <v>80</v>
      </c>
      <c r="D17" s="8" t="s">
        <v>22</v>
      </c>
      <c r="E17" s="22">
        <v>1.479</v>
      </c>
      <c r="F17" s="22">
        <f t="shared" si="0"/>
        <v>17.548</v>
      </c>
      <c r="G17" s="23">
        <f>(33+29/60)/E17</f>
        <v>22.639170610773043</v>
      </c>
      <c r="H17" s="8">
        <v>2.367</v>
      </c>
      <c r="I17" s="22">
        <f t="shared" si="1"/>
        <v>21.501000000000005</v>
      </c>
      <c r="J17" s="23">
        <f>(33+29/60)/H17</f>
        <v>14.145894944374032</v>
      </c>
      <c r="K17" s="14">
        <v>40502.66271990741</v>
      </c>
    </row>
    <row r="18" spans="1:11" ht="15">
      <c r="A18" s="8">
        <v>14</v>
      </c>
      <c r="B18" s="9">
        <v>72</v>
      </c>
      <c r="C18" s="10">
        <v>70</v>
      </c>
      <c r="D18" s="8" t="s">
        <v>23</v>
      </c>
      <c r="E18" s="22">
        <v>1.951</v>
      </c>
      <c r="F18" s="22">
        <f t="shared" si="0"/>
        <v>19.499</v>
      </c>
      <c r="G18" s="23">
        <f>(39+22/60)/E18</f>
        <v>20.177686656415514</v>
      </c>
      <c r="H18" s="8">
        <v>2.578</v>
      </c>
      <c r="I18" s="22">
        <f t="shared" si="1"/>
        <v>24.079000000000004</v>
      </c>
      <c r="J18" s="23">
        <f>(39+22/60)/H18</f>
        <v>15.27023532454099</v>
      </c>
      <c r="K18" s="14">
        <v>40502.69005787037</v>
      </c>
    </row>
    <row r="19" spans="1:11" ht="15">
      <c r="A19" s="8">
        <v>15</v>
      </c>
      <c r="B19" s="9">
        <v>66</v>
      </c>
      <c r="C19" s="10">
        <v>60</v>
      </c>
      <c r="D19" s="8" t="s">
        <v>24</v>
      </c>
      <c r="E19" s="22">
        <v>1.917</v>
      </c>
      <c r="F19" s="22">
        <f t="shared" si="0"/>
        <v>21.416</v>
      </c>
      <c r="G19" s="23">
        <f>(34+51/60)/E19</f>
        <v>18.17944705268649</v>
      </c>
      <c r="H19" s="8">
        <v>1.988</v>
      </c>
      <c r="I19" s="22">
        <f t="shared" si="1"/>
        <v>26.067000000000004</v>
      </c>
      <c r="J19" s="23">
        <f>(34+51/60)/H19</f>
        <v>17.530181086519114</v>
      </c>
      <c r="K19" s="14">
        <v>40502.71425925926</v>
      </c>
    </row>
    <row r="20" spans="1:11" ht="15">
      <c r="A20" s="8">
        <v>16</v>
      </c>
      <c r="B20" s="9">
        <v>73</v>
      </c>
      <c r="C20" s="10">
        <v>70</v>
      </c>
      <c r="D20" s="8" t="s">
        <v>25</v>
      </c>
      <c r="E20" s="22">
        <v>1.783</v>
      </c>
      <c r="F20" s="22">
        <f t="shared" si="0"/>
        <v>23.199</v>
      </c>
      <c r="G20" s="23">
        <f>(28+43/60)/E20</f>
        <v>16.10581417087306</v>
      </c>
      <c r="H20" s="8">
        <v>2.978</v>
      </c>
      <c r="I20" s="22">
        <f t="shared" si="1"/>
        <v>29.045000000000005</v>
      </c>
      <c r="J20" s="23">
        <f>(28+43/60)/H20</f>
        <v>9.642937094246697</v>
      </c>
      <c r="K20" s="14">
        <v>40502.73420138889</v>
      </c>
    </row>
    <row r="21" spans="1:11" ht="15">
      <c r="A21" s="8">
        <v>17</v>
      </c>
      <c r="B21" s="9">
        <v>103</v>
      </c>
      <c r="C21" s="10">
        <v>100</v>
      </c>
      <c r="D21" s="8" t="s">
        <v>26</v>
      </c>
      <c r="E21" s="22">
        <v>1.21</v>
      </c>
      <c r="F21" s="22">
        <f t="shared" si="0"/>
        <v>24.409000000000002</v>
      </c>
      <c r="G21" s="23">
        <f>(31+52/60)/E21</f>
        <v>26.336088154269973</v>
      </c>
      <c r="H21" s="8">
        <v>1.765</v>
      </c>
      <c r="I21" s="22">
        <f t="shared" si="1"/>
        <v>30.810000000000006</v>
      </c>
      <c r="J21" s="23">
        <f>(31+52/60)/H21</f>
        <v>18.0547686496695</v>
      </c>
      <c r="K21" s="14">
        <v>40502.75633101852</v>
      </c>
    </row>
    <row r="22" spans="1:11" ht="15">
      <c r="A22" s="8">
        <v>18</v>
      </c>
      <c r="B22" s="9">
        <v>81</v>
      </c>
      <c r="C22" s="10">
        <v>80</v>
      </c>
      <c r="D22" s="8" t="s">
        <v>27</v>
      </c>
      <c r="E22" s="22">
        <v>2.282</v>
      </c>
      <c r="F22" s="22">
        <f t="shared" si="0"/>
        <v>26.691000000000003</v>
      </c>
      <c r="G22" s="23">
        <f>(36+2/60)/E22</f>
        <v>15.79024247735904</v>
      </c>
      <c r="H22" s="8">
        <v>2.824</v>
      </c>
      <c r="I22" s="22">
        <f t="shared" si="1"/>
        <v>33.63400000000001</v>
      </c>
      <c r="J22" s="23">
        <f>(36+2/60)/H22</f>
        <v>12.759678942398489</v>
      </c>
      <c r="K22" s="14">
        <v>40502.78135416667</v>
      </c>
    </row>
    <row r="23" spans="1:11" ht="15">
      <c r="A23" s="8">
        <v>19</v>
      </c>
      <c r="B23" s="9">
        <v>90</v>
      </c>
      <c r="C23" s="10">
        <v>90</v>
      </c>
      <c r="D23" s="8" t="s">
        <v>28</v>
      </c>
      <c r="E23" s="22">
        <v>2.17</v>
      </c>
      <c r="F23" s="22">
        <f t="shared" si="0"/>
        <v>28.861000000000004</v>
      </c>
      <c r="G23" s="23">
        <f>(40+3/60)/E23</f>
        <v>18.45622119815668</v>
      </c>
      <c r="H23" s="8">
        <v>2.651</v>
      </c>
      <c r="I23" s="22">
        <f t="shared" si="1"/>
        <v>36.28500000000001</v>
      </c>
      <c r="J23" s="23">
        <f>(40+3/60)/H23</f>
        <v>15.107506601282536</v>
      </c>
      <c r="K23" s="14">
        <v>40502.809166666666</v>
      </c>
    </row>
    <row r="24" spans="1:11" ht="15">
      <c r="A24" s="8">
        <v>20</v>
      </c>
      <c r="B24" s="9">
        <v>30</v>
      </c>
      <c r="C24" s="10">
        <v>30</v>
      </c>
      <c r="D24" s="8" t="s">
        <v>29</v>
      </c>
      <c r="E24" s="22">
        <v>1.552</v>
      </c>
      <c r="F24" s="22">
        <f t="shared" si="0"/>
        <v>30.413000000000004</v>
      </c>
      <c r="G24" s="23">
        <f>(19+49/60)/E24</f>
        <v>12.768470790378005</v>
      </c>
      <c r="H24" s="8">
        <v>1.856</v>
      </c>
      <c r="I24" s="22">
        <f t="shared" si="1"/>
        <v>38.14100000000001</v>
      </c>
      <c r="J24" s="23">
        <f>(19+49/60)/H24</f>
        <v>10.677083333333332</v>
      </c>
      <c r="K24" s="14">
        <v>40502.82292824074</v>
      </c>
    </row>
    <row r="25" spans="1:11" ht="15">
      <c r="A25" s="8">
        <v>21</v>
      </c>
      <c r="B25" s="9">
        <v>100</v>
      </c>
      <c r="C25" s="10">
        <v>100</v>
      </c>
      <c r="D25" s="8" t="s">
        <v>30</v>
      </c>
      <c r="E25" s="22">
        <v>2.361</v>
      </c>
      <c r="F25" s="22">
        <f t="shared" si="0"/>
        <v>32.774</v>
      </c>
      <c r="G25" s="23">
        <f>(34+18/60)/E25</f>
        <v>14.52774248199915</v>
      </c>
      <c r="H25" s="8">
        <v>2.85</v>
      </c>
      <c r="I25" s="22">
        <f t="shared" si="1"/>
        <v>40.991000000000014</v>
      </c>
      <c r="J25" s="23">
        <f>(34+18/60)/H25</f>
        <v>12.035087719298245</v>
      </c>
      <c r="K25" s="14">
        <v>40502.84674768519</v>
      </c>
    </row>
    <row r="26" spans="1:11" ht="15">
      <c r="A26" s="8">
        <v>22</v>
      </c>
      <c r="B26" s="9">
        <v>13</v>
      </c>
      <c r="C26" s="10">
        <v>10</v>
      </c>
      <c r="D26" s="8" t="s">
        <v>31</v>
      </c>
      <c r="E26" s="22">
        <v>1.928</v>
      </c>
      <c r="F26" s="22">
        <f t="shared" si="0"/>
        <v>34.702</v>
      </c>
      <c r="G26" s="23">
        <f>(35+46/60)/E26</f>
        <v>18.551175656984785</v>
      </c>
      <c r="H26" s="8">
        <v>2.484</v>
      </c>
      <c r="I26" s="22">
        <f t="shared" si="1"/>
        <v>43.475000000000016</v>
      </c>
      <c r="J26" s="23">
        <f>(35+46/60)/H26</f>
        <v>14.398819108964036</v>
      </c>
      <c r="K26" s="14">
        <v>40502.87158564815</v>
      </c>
    </row>
    <row r="27" spans="1:11" ht="15">
      <c r="A27" s="8">
        <v>23</v>
      </c>
      <c r="B27" s="9">
        <v>87</v>
      </c>
      <c r="C27" s="10">
        <v>80</v>
      </c>
      <c r="D27" s="8" t="s">
        <v>32</v>
      </c>
      <c r="E27" s="22">
        <v>1.485</v>
      </c>
      <c r="F27" s="22">
        <f t="shared" si="0"/>
        <v>36.187</v>
      </c>
      <c r="G27" s="23">
        <f>(48+29/60)/E27</f>
        <v>32.64870931537598</v>
      </c>
      <c r="H27" s="8">
        <v>2.959</v>
      </c>
      <c r="I27" s="22">
        <f t="shared" si="1"/>
        <v>46.43400000000002</v>
      </c>
      <c r="J27" s="23">
        <f>(48+29/60)/H27</f>
        <v>16.385039990987945</v>
      </c>
      <c r="K27" s="14">
        <v>40502.90525462963</v>
      </c>
    </row>
    <row r="28" spans="1:11" ht="15">
      <c r="A28" s="8">
        <v>24</v>
      </c>
      <c r="B28" s="9">
        <v>54</v>
      </c>
      <c r="C28" s="10">
        <v>50</v>
      </c>
      <c r="D28" s="8" t="s">
        <v>33</v>
      </c>
      <c r="E28" s="22">
        <v>1.984</v>
      </c>
      <c r="F28" s="22">
        <f t="shared" si="0"/>
        <v>38.171</v>
      </c>
      <c r="G28" s="23">
        <f>(30+29/60)/E28</f>
        <v>15.364583333333334</v>
      </c>
      <c r="H28" s="8">
        <v>2.033</v>
      </c>
      <c r="I28" s="22">
        <f t="shared" si="1"/>
        <v>48.46700000000002</v>
      </c>
      <c r="J28" s="23">
        <f>(30+29/60)/H28</f>
        <v>14.99426135432038</v>
      </c>
      <c r="K28" s="14">
        <v>40502.92642361111</v>
      </c>
    </row>
    <row r="29" spans="1:11" ht="15.75" thickBot="1">
      <c r="A29" s="5">
        <v>25</v>
      </c>
      <c r="B29" s="6">
        <v>12</v>
      </c>
      <c r="C29" s="12">
        <v>10</v>
      </c>
      <c r="D29" s="5" t="s">
        <v>34</v>
      </c>
      <c r="E29" s="24">
        <v>1.603</v>
      </c>
      <c r="F29" s="22">
        <f t="shared" si="0"/>
        <v>39.774</v>
      </c>
      <c r="G29" s="25">
        <f>(17+19/60)/E29</f>
        <v>10.80266167602412</v>
      </c>
      <c r="H29" s="5">
        <v>2.012</v>
      </c>
      <c r="I29" s="22">
        <f t="shared" si="1"/>
        <v>50.47900000000002</v>
      </c>
      <c r="J29" s="25">
        <f>(17+19/60)/H29</f>
        <v>8.606693174287608</v>
      </c>
      <c r="K29" s="15">
        <v>40502.93844907408</v>
      </c>
    </row>
    <row r="30" spans="1:11" ht="15">
      <c r="A30" s="11"/>
      <c r="B30" s="9" t="s">
        <v>35</v>
      </c>
      <c r="C30" s="10">
        <v>0</v>
      </c>
      <c r="D30" s="8" t="s">
        <v>36</v>
      </c>
      <c r="E30" s="22">
        <v>1.302</v>
      </c>
      <c r="F30" s="26">
        <f t="shared" si="0"/>
        <v>41.076</v>
      </c>
      <c r="G30" s="23">
        <f>(15+42/60)/E30</f>
        <v>12.05837173579109</v>
      </c>
      <c r="H30" s="8">
        <v>1.712</v>
      </c>
      <c r="I30" s="26">
        <f t="shared" si="1"/>
        <v>52.191000000000024</v>
      </c>
      <c r="J30" s="23">
        <f>(15+42/60)/H30</f>
        <v>9.17056074766355</v>
      </c>
      <c r="K30" s="14">
        <v>40502.94935185185</v>
      </c>
    </row>
    <row r="31" spans="1:11" ht="15.75" thickBot="1">
      <c r="A31" s="11"/>
      <c r="B31" s="9" t="s">
        <v>37</v>
      </c>
      <c r="C31" s="10">
        <v>0</v>
      </c>
      <c r="D31" s="8" t="s">
        <v>38</v>
      </c>
      <c r="E31" s="22">
        <v>0</v>
      </c>
      <c r="F31" s="24">
        <f t="shared" si="0"/>
        <v>41.076</v>
      </c>
      <c r="G31" s="25">
        <v>0</v>
      </c>
      <c r="H31" s="8">
        <v>0</v>
      </c>
      <c r="I31" s="24">
        <f t="shared" si="1"/>
        <v>52.191000000000024</v>
      </c>
      <c r="J31" s="25">
        <v>0</v>
      </c>
      <c r="K31" s="14">
        <v>40502.98908564815</v>
      </c>
    </row>
    <row r="32" spans="1:11" ht="15">
      <c r="A32" s="16">
        <v>26</v>
      </c>
      <c r="B32" s="17">
        <v>29</v>
      </c>
      <c r="C32" s="18">
        <v>20</v>
      </c>
      <c r="D32" s="16" t="s">
        <v>39</v>
      </c>
      <c r="E32" s="26">
        <v>0.969</v>
      </c>
      <c r="F32" s="22">
        <f t="shared" si="0"/>
        <v>42.045</v>
      </c>
      <c r="G32" s="23">
        <f>(22+46/60)/E32</f>
        <v>23.49501203990368</v>
      </c>
      <c r="H32" s="16">
        <v>1.562</v>
      </c>
      <c r="I32" s="22">
        <f t="shared" si="1"/>
        <v>53.75300000000002</v>
      </c>
      <c r="J32" s="23">
        <f>(22+46/60)/H32</f>
        <v>14.57533077251387</v>
      </c>
      <c r="K32" s="19">
        <v>40503.004895833335</v>
      </c>
    </row>
    <row r="33" spans="1:11" ht="15">
      <c r="A33" s="8">
        <v>27</v>
      </c>
      <c r="B33" s="9">
        <v>46</v>
      </c>
      <c r="C33" s="10">
        <v>40</v>
      </c>
      <c r="D33" s="8" t="s">
        <v>40</v>
      </c>
      <c r="E33" s="22">
        <v>1.133</v>
      </c>
      <c r="F33" s="22">
        <f t="shared" si="0"/>
        <v>43.178000000000004</v>
      </c>
      <c r="G33" s="23">
        <f>(25+39/60)/E33</f>
        <v>22.639011473962928</v>
      </c>
      <c r="H33" s="8">
        <v>1.182</v>
      </c>
      <c r="I33" s="22">
        <f t="shared" si="1"/>
        <v>54.935000000000024</v>
      </c>
      <c r="J33" s="23">
        <f>(25+39/60)/H33</f>
        <v>21.700507614213198</v>
      </c>
      <c r="K33" s="14">
        <v>40503.02270833333</v>
      </c>
    </row>
    <row r="34" spans="1:11" ht="15">
      <c r="A34" s="8">
        <v>28</v>
      </c>
      <c r="B34" s="9">
        <v>65</v>
      </c>
      <c r="C34" s="10">
        <v>60</v>
      </c>
      <c r="D34" s="8" t="s">
        <v>41</v>
      </c>
      <c r="E34" s="22">
        <v>1.901</v>
      </c>
      <c r="F34" s="22">
        <f t="shared" si="0"/>
        <v>45.07900000000001</v>
      </c>
      <c r="G34" s="23">
        <f>(43+57/60)/E34</f>
        <v>23.119410836401894</v>
      </c>
      <c r="H34" s="8">
        <v>2.298</v>
      </c>
      <c r="I34" s="22">
        <f t="shared" si="1"/>
        <v>57.233000000000025</v>
      </c>
      <c r="J34" s="23">
        <f>(43+57/60)/H34</f>
        <v>19.125326370757183</v>
      </c>
      <c r="K34" s="14">
        <v>40503.05322916667</v>
      </c>
    </row>
    <row r="35" spans="1:11" ht="15">
      <c r="A35" s="8">
        <v>29</v>
      </c>
      <c r="B35" s="9">
        <v>102</v>
      </c>
      <c r="C35" s="10">
        <v>100</v>
      </c>
      <c r="D35" s="8" t="s">
        <v>42</v>
      </c>
      <c r="E35" s="22">
        <v>1.261</v>
      </c>
      <c r="F35" s="22">
        <f t="shared" si="0"/>
        <v>46.34000000000001</v>
      </c>
      <c r="G35" s="23">
        <f>(38+47/60)/E35</f>
        <v>30.756013745704468</v>
      </c>
      <c r="H35" s="8">
        <v>1.415</v>
      </c>
      <c r="I35" s="22">
        <f t="shared" si="1"/>
        <v>58.648000000000025</v>
      </c>
      <c r="J35" s="23">
        <f>(38+47/60)/H35</f>
        <v>27.40871613663133</v>
      </c>
      <c r="K35" s="14">
        <v>40503.08016203704</v>
      </c>
    </row>
    <row r="36" spans="1:11" ht="15">
      <c r="A36" s="8">
        <v>30</v>
      </c>
      <c r="B36" s="9">
        <v>105</v>
      </c>
      <c r="C36" s="10">
        <v>100</v>
      </c>
      <c r="D36" s="8" t="s">
        <v>43</v>
      </c>
      <c r="E36" s="22">
        <v>2.395</v>
      </c>
      <c r="F36" s="22">
        <f t="shared" si="0"/>
        <v>48.735000000000014</v>
      </c>
      <c r="G36" s="23">
        <f>(184+43/60)/E36</f>
        <v>77.12595685455811</v>
      </c>
      <c r="H36" s="8">
        <v>6.205</v>
      </c>
      <c r="I36" s="22">
        <f t="shared" si="1"/>
        <v>64.85300000000002</v>
      </c>
      <c r="J36" s="23">
        <f>(184+43/60)/H36</f>
        <v>29.76900349180768</v>
      </c>
      <c r="K36" s="14">
        <v>40503.20927083334</v>
      </c>
    </row>
    <row r="37" spans="1:11" ht="15">
      <c r="A37" s="8">
        <v>31</v>
      </c>
      <c r="B37" s="9">
        <v>63</v>
      </c>
      <c r="C37" s="10">
        <v>60</v>
      </c>
      <c r="D37" s="8" t="s">
        <v>44</v>
      </c>
      <c r="E37" s="22">
        <v>1.703</v>
      </c>
      <c r="F37" s="22">
        <f t="shared" si="0"/>
        <v>50.43800000000002</v>
      </c>
      <c r="G37" s="23">
        <f>(78+40/60)/E37</f>
        <v>46.19299275787826</v>
      </c>
      <c r="H37" s="8">
        <v>2.287</v>
      </c>
      <c r="I37" s="22">
        <f t="shared" si="1"/>
        <v>67.14000000000003</v>
      </c>
      <c r="J37" s="23">
        <f>(78+40/60)/H37</f>
        <v>34.39731817519312</v>
      </c>
      <c r="K37" s="14">
        <v>40503.26390046296</v>
      </c>
    </row>
    <row r="38" spans="1:11" ht="15">
      <c r="A38" s="8">
        <v>32</v>
      </c>
      <c r="B38" s="9">
        <v>94</v>
      </c>
      <c r="C38" s="10">
        <v>90</v>
      </c>
      <c r="D38" s="8" t="s">
        <v>45</v>
      </c>
      <c r="E38" s="22">
        <v>1.991</v>
      </c>
      <c r="F38" s="22">
        <f t="shared" si="0"/>
        <v>52.429000000000016</v>
      </c>
      <c r="G38" s="23">
        <f>(61+3/60)/E38</f>
        <v>30.66298342541436</v>
      </c>
      <c r="H38" s="8">
        <v>2.285</v>
      </c>
      <c r="I38" s="22">
        <f t="shared" si="1"/>
        <v>69.42500000000003</v>
      </c>
      <c r="J38" s="23">
        <f>(61+3/60)/H38</f>
        <v>26.71772428884026</v>
      </c>
      <c r="K38" s="14">
        <v>40503.306296296294</v>
      </c>
    </row>
    <row r="39" spans="1:11" ht="15">
      <c r="A39" s="8">
        <v>33</v>
      </c>
      <c r="B39" s="9">
        <v>71</v>
      </c>
      <c r="C39" s="10">
        <v>70</v>
      </c>
      <c r="D39" s="8" t="s">
        <v>46</v>
      </c>
      <c r="E39" s="22">
        <v>1.441</v>
      </c>
      <c r="F39" s="22">
        <f t="shared" si="0"/>
        <v>53.87000000000002</v>
      </c>
      <c r="G39" s="23">
        <f>(27+20/60)/E39</f>
        <v>18.968309044644922</v>
      </c>
      <c r="H39" s="8">
        <v>1.718</v>
      </c>
      <c r="I39" s="22">
        <f t="shared" si="1"/>
        <v>71.14300000000003</v>
      </c>
      <c r="J39" s="23">
        <f>(27+20/60)/H39</f>
        <v>15.909972836631741</v>
      </c>
      <c r="K39" s="14">
        <v>40503.325277777774</v>
      </c>
    </row>
    <row r="40" spans="1:11" ht="15">
      <c r="A40" s="8">
        <v>34</v>
      </c>
      <c r="B40" s="9">
        <v>51</v>
      </c>
      <c r="C40" s="10">
        <v>50</v>
      </c>
      <c r="D40" s="8" t="s">
        <v>47</v>
      </c>
      <c r="E40" s="22">
        <v>2.072</v>
      </c>
      <c r="F40" s="22">
        <f t="shared" si="0"/>
        <v>55.94200000000002</v>
      </c>
      <c r="G40" s="23">
        <f>(59+50/60)/E40</f>
        <v>28.87709137709138</v>
      </c>
      <c r="H40" s="8">
        <v>2.515</v>
      </c>
      <c r="I40" s="22">
        <f t="shared" si="1"/>
        <v>73.65800000000003</v>
      </c>
      <c r="J40" s="23">
        <f>(59+50/60)/H40</f>
        <v>23.79058979456594</v>
      </c>
      <c r="K40" s="14">
        <v>40503.36682870371</v>
      </c>
    </row>
    <row r="41" spans="1:11" ht="15">
      <c r="A41" s="8">
        <v>35</v>
      </c>
      <c r="B41" s="9">
        <v>101</v>
      </c>
      <c r="C41" s="10">
        <v>100</v>
      </c>
      <c r="D41" s="8" t="s">
        <v>48</v>
      </c>
      <c r="E41" s="22">
        <v>1.425</v>
      </c>
      <c r="F41" s="22">
        <f t="shared" si="0"/>
        <v>57.36700000000002</v>
      </c>
      <c r="G41" s="23">
        <f>(26+13/60)/E41</f>
        <v>18.397660818713447</v>
      </c>
      <c r="H41" s="8">
        <v>1.967</v>
      </c>
      <c r="I41" s="22">
        <f t="shared" si="1"/>
        <v>75.62500000000003</v>
      </c>
      <c r="J41" s="23">
        <f>(26+13/60)/H41</f>
        <v>13.32824944924589</v>
      </c>
      <c r="K41" s="14">
        <v>40503.385034722225</v>
      </c>
    </row>
    <row r="42" spans="1:11" ht="15">
      <c r="A42" s="8">
        <v>36</v>
      </c>
      <c r="B42" s="9">
        <v>37</v>
      </c>
      <c r="C42" s="10">
        <v>30</v>
      </c>
      <c r="D42" s="8" t="s">
        <v>49</v>
      </c>
      <c r="E42" s="22">
        <v>2.879</v>
      </c>
      <c r="F42" s="22">
        <f t="shared" si="0"/>
        <v>60.246000000000016</v>
      </c>
      <c r="G42" s="23">
        <f>(57+31/60)/E42</f>
        <v>19.978001620933195</v>
      </c>
      <c r="H42" s="8">
        <v>3.722</v>
      </c>
      <c r="I42" s="22">
        <f t="shared" si="1"/>
        <v>79.34700000000002</v>
      </c>
      <c r="J42" s="23">
        <f>(57+31/60)/H42</f>
        <v>15.453161382769121</v>
      </c>
      <c r="K42" s="14">
        <v>40503.42497685185</v>
      </c>
    </row>
    <row r="43" spans="1:11" ht="15">
      <c r="A43" s="8">
        <v>37</v>
      </c>
      <c r="B43" s="9">
        <v>11</v>
      </c>
      <c r="C43" s="10">
        <v>10</v>
      </c>
      <c r="D43" s="8" t="s">
        <v>50</v>
      </c>
      <c r="E43" s="22">
        <v>1.295</v>
      </c>
      <c r="F43" s="22">
        <f t="shared" si="0"/>
        <v>61.54100000000002</v>
      </c>
      <c r="G43" s="23">
        <f>(26+10/60)/E43</f>
        <v>20.205920205920208</v>
      </c>
      <c r="H43" s="8">
        <v>1.803</v>
      </c>
      <c r="I43" s="22">
        <f t="shared" si="1"/>
        <v>81.15000000000002</v>
      </c>
      <c r="J43" s="23">
        <f>(26+10/60)/H43</f>
        <v>14.51284895544463</v>
      </c>
      <c r="K43" s="14">
        <v>40503.44314814815</v>
      </c>
    </row>
    <row r="44" spans="1:11" ht="15.75" thickBot="1">
      <c r="A44" s="29" t="s">
        <v>5</v>
      </c>
      <c r="B44" s="6"/>
      <c r="C44" s="12"/>
      <c r="D44" s="5" t="s">
        <v>51</v>
      </c>
      <c r="E44" s="24">
        <v>1.013</v>
      </c>
      <c r="F44" s="28">
        <f t="shared" si="0"/>
        <v>62.554000000000016</v>
      </c>
      <c r="G44" s="25">
        <f>(13+9/60)/E44</f>
        <v>12.981243830207307</v>
      </c>
      <c r="H44" s="5">
        <v>1.247</v>
      </c>
      <c r="I44" s="28">
        <f t="shared" si="1"/>
        <v>82.39700000000002</v>
      </c>
      <c r="J44" s="25">
        <f>(13+9/60)/H44</f>
        <v>10.545308740978347</v>
      </c>
      <c r="K44" s="15">
        <v>40503.45228009259</v>
      </c>
    </row>
    <row r="46" spans="1:8" ht="15">
      <c r="A46" t="s">
        <v>59</v>
      </c>
      <c r="G46" s="1">
        <v>2165</v>
      </c>
      <c r="H46" t="s">
        <v>53</v>
      </c>
    </row>
    <row r="47" ht="15">
      <c r="A47" t="s">
        <v>52</v>
      </c>
    </row>
    <row r="48" ht="15">
      <c r="A48" t="s">
        <v>54</v>
      </c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Tojnar Honza</dc:creator>
  <cp:keywords/>
  <dc:description/>
  <cp:lastModifiedBy>Honza Tojnar</cp:lastModifiedBy>
  <cp:lastPrinted>2010-12-24T15:55:12Z</cp:lastPrinted>
  <dcterms:created xsi:type="dcterms:W3CDTF">2007-05-30T18:07:36Z</dcterms:created>
  <dcterms:modified xsi:type="dcterms:W3CDTF">2010-12-24T19:56:00Z</dcterms:modified>
  <cp:category/>
  <cp:version/>
  <cp:contentType/>
  <cp:contentStatus/>
</cp:coreProperties>
</file>